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ck\Documents\2023\Board meeting info\"/>
    </mc:Choice>
  </mc:AlternateContent>
  <bookViews>
    <workbookView xWindow="7635" yWindow="225" windowWidth="12990" windowHeight="8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Sheet1!$A$1:$Q$31</definedName>
  </definedNames>
  <calcPr calcId="162913"/>
</workbook>
</file>

<file path=xl/calcChain.xml><?xml version="1.0" encoding="utf-8"?>
<calcChain xmlns="http://schemas.openxmlformats.org/spreadsheetml/2006/main">
  <c r="P26" i="1" l="1"/>
  <c r="P19" i="1"/>
  <c r="P13" i="1"/>
  <c r="P6" i="1"/>
  <c r="P14" i="1"/>
  <c r="P8" i="1"/>
  <c r="P5" i="1"/>
  <c r="P23" i="1"/>
  <c r="P27" i="1"/>
  <c r="P22" i="1"/>
  <c r="P21" i="1"/>
  <c r="P11" i="1"/>
  <c r="P10" i="1"/>
  <c r="P7" i="1"/>
  <c r="P15" i="1"/>
  <c r="N14" i="1"/>
  <c r="N20" i="1"/>
  <c r="N25" i="1"/>
  <c r="N22" i="1"/>
  <c r="N18" i="1"/>
  <c r="N5" i="1"/>
  <c r="N17" i="1"/>
  <c r="N12" i="1"/>
  <c r="N9" i="1"/>
  <c r="N1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5" i="1"/>
  <c r="N26" i="1" l="1"/>
  <c r="N15" i="1"/>
  <c r="N10" i="1"/>
  <c r="N11" i="1"/>
  <c r="N21" i="1"/>
  <c r="N19" i="1"/>
  <c r="N6" i="1"/>
  <c r="N28" i="1"/>
  <c r="P25" i="1" l="1"/>
  <c r="P20" i="1"/>
  <c r="E30" i="1" l="1"/>
  <c r="F30" i="1"/>
  <c r="C30" i="1" l="1"/>
  <c r="D30" i="1"/>
  <c r="G30" i="1"/>
  <c r="Q5" i="1" l="1"/>
  <c r="O30" i="1" l="1"/>
  <c r="Q27" i="1" l="1"/>
  <c r="Q6" i="1" l="1"/>
  <c r="Q7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8" i="1"/>
  <c r="L30" i="1"/>
  <c r="K30" i="1"/>
  <c r="J30" i="1"/>
  <c r="I30" i="1"/>
  <c r="H30" i="1"/>
  <c r="P30" i="1"/>
  <c r="Q17" i="1"/>
  <c r="Q8" i="1"/>
  <c r="N30" i="1"/>
  <c r="B30" i="1"/>
  <c r="M30" i="1" s="1"/>
  <c r="Q30" i="1" l="1"/>
</calcChain>
</file>

<file path=xl/sharedStrings.xml><?xml version="1.0" encoding="utf-8"?>
<sst xmlns="http://schemas.openxmlformats.org/spreadsheetml/2006/main" count="44" uniqueCount="44">
  <si>
    <t>State Shoot</t>
  </si>
  <si>
    <t>Raton</t>
  </si>
  <si>
    <t>CWF</t>
  </si>
  <si>
    <t>Subtotal</t>
  </si>
  <si>
    <t>Scholarships</t>
  </si>
  <si>
    <t>Total County Benefit</t>
  </si>
  <si>
    <t>Value</t>
  </si>
  <si>
    <t>State Fair</t>
  </si>
  <si>
    <t>Nat Cong</t>
  </si>
  <si>
    <t>Leader Team</t>
  </si>
  <si>
    <t>Denver</t>
  </si>
  <si>
    <t>County / Enrollment</t>
  </si>
  <si>
    <t>Interest Earned</t>
  </si>
  <si>
    <t>Grants / Judging trips</t>
  </si>
  <si>
    <t xml:space="preserve">Showcase Showdown </t>
  </si>
  <si>
    <t>Meat / Wool</t>
  </si>
  <si>
    <t>Nat Shoot</t>
  </si>
  <si>
    <t>First Hunt</t>
  </si>
  <si>
    <t>Carbon --- 238</t>
  </si>
  <si>
    <t>Crook --- 128</t>
  </si>
  <si>
    <t>Fremont --- 443</t>
  </si>
  <si>
    <t>Goshen --- 311</t>
  </si>
  <si>
    <t>Hot Springs --- 131</t>
  </si>
  <si>
    <t>Niobrara --- 71</t>
  </si>
  <si>
    <t>Park --- 433</t>
  </si>
  <si>
    <t>Teton --- 223</t>
  </si>
  <si>
    <t>Uinta --- 249</t>
  </si>
  <si>
    <t>Washakie --- 124</t>
  </si>
  <si>
    <t>Weston --- 159</t>
  </si>
  <si>
    <t>Totals --- 6,988</t>
  </si>
  <si>
    <t>Albany --- 473</t>
  </si>
  <si>
    <t>Big Horn --- 231</t>
  </si>
  <si>
    <t>Campbell --- 589</t>
  </si>
  <si>
    <t>Converse --- 144</t>
  </si>
  <si>
    <t>Johnson --- 323</t>
  </si>
  <si>
    <t>Laramie --- 806</t>
  </si>
  <si>
    <t>Lincoln --- 343</t>
  </si>
  <si>
    <t>Natrona --- 407</t>
  </si>
  <si>
    <t>Platte --- 248</t>
  </si>
  <si>
    <t>Sheridan --- 332</t>
  </si>
  <si>
    <t>Sublette --- 261</t>
  </si>
  <si>
    <t>Sweetwater --- 298</t>
  </si>
  <si>
    <t>Wind River --- 36</t>
  </si>
  <si>
    <t>4-H Membership Benefit Summary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</si>
</sst>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sz val="12"/>
      <name val="Arial"/>
    </font>
    <font>
      <b/>
      <sz val="8"/>
      <name val="Arial"/>
      <family val="2"/>
    </font>
    <font>
      <sz val="8"/>
      <name val="Arial"/>
    </font>
    <font>
      <sz val="11"/>
      <name val="Arial"/>
    </font>
    <font>
      <sz val="11"/>
      <name val="Arial"/>
      <family val="2"/>
    </font>
    <font>
      <b/>
      <sz val="8"/>
      <color indexed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Fill="1" applyBorder="1" applyAlignment="1">
      <alignment horizontal="center" vertical="top" wrapText="1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/>
    </xf>
    <xf numFmtId="0" fontId="10" fillId="0" borderId="1" xfId="0" applyFont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4" borderId="1" xfId="1" applyFont="1" applyFill="1" applyBorder="1"/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zoomScaleNormal="100" workbookViewId="0">
      <selection activeCell="A2" sqref="A2"/>
    </sheetView>
  </sheetViews>
  <sheetFormatPr defaultRowHeight="12.75" x14ac:dyDescent="0.2"/>
  <cols>
    <col min="1" max="1" width="19.7109375" customWidth="1"/>
    <col min="2" max="7" width="7.42578125" customWidth="1"/>
    <col min="8" max="8" width="9.7109375" customWidth="1"/>
    <col min="9" max="12" width="7.42578125" customWidth="1"/>
    <col min="13" max="13" width="13" customWidth="1"/>
    <col min="14" max="14" width="12.7109375" customWidth="1"/>
    <col min="15" max="15" width="12.85546875" customWidth="1"/>
    <col min="16" max="16" width="12.28515625" customWidth="1"/>
    <col min="17" max="17" width="13.7109375" customWidth="1"/>
  </cols>
  <sheetData>
    <row r="1" spans="1:17" ht="26.25" x14ac:dyDescent="0.4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thickBot="1" x14ac:dyDescent="0.25">
      <c r="A2" s="1"/>
      <c r="B2" s="1"/>
      <c r="C2" s="1"/>
      <c r="D2" s="1"/>
      <c r="E2" s="1"/>
      <c r="F2" s="1"/>
    </row>
    <row r="3" spans="1:17" s="11" customFormat="1" ht="32.25" customHeight="1" thickBot="1" x14ac:dyDescent="0.25">
      <c r="A3" s="8" t="s">
        <v>11</v>
      </c>
      <c r="B3" s="15" t="s">
        <v>9</v>
      </c>
      <c r="C3" s="15" t="s">
        <v>0</v>
      </c>
      <c r="D3" s="15" t="s">
        <v>1</v>
      </c>
      <c r="E3" s="15" t="s">
        <v>16</v>
      </c>
      <c r="F3" s="15" t="s">
        <v>17</v>
      </c>
      <c r="G3" s="15" t="s">
        <v>15</v>
      </c>
      <c r="H3" s="15" t="s">
        <v>14</v>
      </c>
      <c r="I3" s="15" t="s">
        <v>7</v>
      </c>
      <c r="J3" s="15" t="s">
        <v>8</v>
      </c>
      <c r="K3" s="15" t="s">
        <v>2</v>
      </c>
      <c r="L3" s="15" t="s">
        <v>10</v>
      </c>
      <c r="M3" s="8" t="s">
        <v>3</v>
      </c>
      <c r="N3" s="15" t="s">
        <v>4</v>
      </c>
      <c r="O3" s="15" t="s">
        <v>12</v>
      </c>
      <c r="P3" s="15" t="s">
        <v>13</v>
      </c>
      <c r="Q3" s="10" t="s">
        <v>5</v>
      </c>
    </row>
    <row r="4" spans="1:17" ht="21.75" hidden="1" customHeight="1" thickBot="1" x14ac:dyDescent="0.25">
      <c r="A4" s="8" t="s">
        <v>6</v>
      </c>
      <c r="B4" s="14">
        <v>850</v>
      </c>
      <c r="C4" s="14">
        <v>12</v>
      </c>
      <c r="D4" s="14">
        <v>125</v>
      </c>
      <c r="E4" s="14"/>
      <c r="F4" s="14"/>
      <c r="G4" s="14">
        <v>15</v>
      </c>
      <c r="H4" s="14">
        <v>8</v>
      </c>
      <c r="I4" s="14">
        <v>5</v>
      </c>
      <c r="J4" s="14">
        <v>1100</v>
      </c>
      <c r="K4" s="14">
        <v>300</v>
      </c>
      <c r="L4" s="14">
        <v>500</v>
      </c>
      <c r="M4" s="9"/>
      <c r="N4" s="9"/>
      <c r="O4" s="3"/>
      <c r="P4" s="3"/>
      <c r="Q4" s="3"/>
    </row>
    <row r="5" spans="1:17" ht="15.75" thickBot="1" x14ac:dyDescent="0.25">
      <c r="A5" s="17" t="s">
        <v>30</v>
      </c>
      <c r="B5" s="18"/>
      <c r="C5" s="18">
        <v>51</v>
      </c>
      <c r="D5" s="18">
        <v>4</v>
      </c>
      <c r="E5" s="18">
        <v>5</v>
      </c>
      <c r="F5" s="18">
        <v>1</v>
      </c>
      <c r="G5" s="18">
        <v>14</v>
      </c>
      <c r="H5" s="18">
        <v>13</v>
      </c>
      <c r="I5" s="18">
        <v>44</v>
      </c>
      <c r="J5" s="18"/>
      <c r="K5" s="18"/>
      <c r="L5" s="18">
        <v>8</v>
      </c>
      <c r="M5" s="4">
        <f>(1000*B5)+(15*C5)+(125*D5)+(300*E5)+(175*F5)+(15*G5)+(15*H5)+(15*I5)+(1300*J5)+(1300*K5)+(500*L5)</f>
        <v>8005</v>
      </c>
      <c r="N5" s="4">
        <f>1700+700+1800+2000</f>
        <v>6200</v>
      </c>
      <c r="O5" s="5">
        <v>4674.74</v>
      </c>
      <c r="P5" s="5">
        <f>1000+1000+8367.43+4068.94+140000+30500</f>
        <v>184936.37</v>
      </c>
      <c r="Q5" s="5">
        <f t="shared" ref="Q5:Q28" si="0">SUM(M5:P5)</f>
        <v>203816.11</v>
      </c>
    </row>
    <row r="6" spans="1:17" ht="15.75" thickBot="1" x14ac:dyDescent="0.25">
      <c r="A6" s="17" t="s">
        <v>31</v>
      </c>
      <c r="B6" s="18">
        <v>2</v>
      </c>
      <c r="C6" s="18">
        <v>14</v>
      </c>
      <c r="D6" s="18">
        <v>1</v>
      </c>
      <c r="E6" s="18">
        <v>4</v>
      </c>
      <c r="F6" s="18"/>
      <c r="G6" s="18"/>
      <c r="H6" s="18">
        <v>9</v>
      </c>
      <c r="I6" s="18">
        <v>5</v>
      </c>
      <c r="J6" s="18"/>
      <c r="K6" s="18"/>
      <c r="L6" s="18"/>
      <c r="M6" s="4">
        <f t="shared" ref="M6:M30" si="1">(1000*B6)+(15*C6)+(125*D6)+(300*E6)+(175*F6)+(15*G6)+(15*H6)+(15*I6)+(1300*J6)+(1300*K6)+(500*L6)</f>
        <v>3745</v>
      </c>
      <c r="N6" s="4">
        <f>750</f>
        <v>750</v>
      </c>
      <c r="O6" s="5">
        <v>4599.8500000000004</v>
      </c>
      <c r="P6" s="5">
        <f>8125</f>
        <v>8125</v>
      </c>
      <c r="Q6" s="5">
        <f t="shared" si="0"/>
        <v>17219.849999999999</v>
      </c>
    </row>
    <row r="7" spans="1:17" ht="15.75" thickBot="1" x14ac:dyDescent="0.25">
      <c r="A7" s="17" t="s">
        <v>32</v>
      </c>
      <c r="B7" s="18">
        <v>1</v>
      </c>
      <c r="C7" s="18">
        <v>33</v>
      </c>
      <c r="D7" s="18"/>
      <c r="E7" s="18">
        <v>5</v>
      </c>
      <c r="F7" s="18">
        <v>1</v>
      </c>
      <c r="G7" s="18">
        <v>9</v>
      </c>
      <c r="H7" s="18">
        <v>10</v>
      </c>
      <c r="I7" s="18">
        <v>48</v>
      </c>
      <c r="J7" s="18"/>
      <c r="K7" s="18"/>
      <c r="L7" s="18"/>
      <c r="M7" s="4">
        <f t="shared" si="1"/>
        <v>4175</v>
      </c>
      <c r="N7" s="4"/>
      <c r="O7" s="5">
        <v>1779.72</v>
      </c>
      <c r="P7" s="5">
        <f>750</f>
        <v>750</v>
      </c>
      <c r="Q7" s="5">
        <f t="shared" si="0"/>
        <v>6704.72</v>
      </c>
    </row>
    <row r="8" spans="1:17" ht="15.75" thickBot="1" x14ac:dyDescent="0.25">
      <c r="A8" s="17" t="s">
        <v>18</v>
      </c>
      <c r="B8" s="18"/>
      <c r="C8" s="18">
        <v>23</v>
      </c>
      <c r="D8" s="18">
        <v>1</v>
      </c>
      <c r="E8" s="18">
        <v>1</v>
      </c>
      <c r="F8" s="18"/>
      <c r="G8" s="18"/>
      <c r="H8" s="18">
        <v>9</v>
      </c>
      <c r="I8" s="18">
        <v>18</v>
      </c>
      <c r="J8" s="18"/>
      <c r="K8" s="18"/>
      <c r="L8" s="18"/>
      <c r="M8" s="4">
        <f t="shared" si="1"/>
        <v>1175</v>
      </c>
      <c r="N8" s="4"/>
      <c r="O8" s="5">
        <v>6414.12</v>
      </c>
      <c r="P8" s="5">
        <f>3000+33000</f>
        <v>36000</v>
      </c>
      <c r="Q8" s="5">
        <f t="shared" si="0"/>
        <v>43589.120000000003</v>
      </c>
    </row>
    <row r="9" spans="1:17" ht="15.75" thickBot="1" x14ac:dyDescent="0.25">
      <c r="A9" s="17" t="s">
        <v>33</v>
      </c>
      <c r="B9" s="18"/>
      <c r="C9" s="18">
        <v>34</v>
      </c>
      <c r="D9" s="18">
        <v>4</v>
      </c>
      <c r="E9" s="18">
        <v>1</v>
      </c>
      <c r="F9" s="18"/>
      <c r="G9" s="18"/>
      <c r="H9" s="18"/>
      <c r="I9" s="18">
        <v>18</v>
      </c>
      <c r="J9" s="18">
        <v>1</v>
      </c>
      <c r="K9" s="18"/>
      <c r="L9" s="18"/>
      <c r="M9" s="4">
        <f t="shared" si="1"/>
        <v>2880</v>
      </c>
      <c r="N9" s="4">
        <f>2000</f>
        <v>2000</v>
      </c>
      <c r="O9" s="5">
        <v>2145.7800000000002</v>
      </c>
      <c r="P9" s="5"/>
      <c r="Q9" s="5">
        <f t="shared" si="0"/>
        <v>7025.7800000000007</v>
      </c>
    </row>
    <row r="10" spans="1:17" ht="15.75" thickBot="1" x14ac:dyDescent="0.25">
      <c r="A10" s="17" t="s">
        <v>19</v>
      </c>
      <c r="B10" s="18"/>
      <c r="C10" s="18"/>
      <c r="D10" s="18"/>
      <c r="E10" s="18"/>
      <c r="F10" s="18"/>
      <c r="G10" s="18"/>
      <c r="H10" s="18"/>
      <c r="I10" s="18">
        <v>15</v>
      </c>
      <c r="J10" s="18"/>
      <c r="K10" s="18"/>
      <c r="L10" s="18"/>
      <c r="M10" s="4">
        <f t="shared" si="1"/>
        <v>225</v>
      </c>
      <c r="N10" s="4">
        <f>1250+500</f>
        <v>1750</v>
      </c>
      <c r="O10" s="5">
        <v>2468.4699999999998</v>
      </c>
      <c r="P10" s="5">
        <f>375</f>
        <v>375</v>
      </c>
      <c r="Q10" s="5">
        <f t="shared" si="0"/>
        <v>4818.4699999999993</v>
      </c>
    </row>
    <row r="11" spans="1:17" ht="15.75" thickBot="1" x14ac:dyDescent="0.25">
      <c r="A11" s="17" t="s">
        <v>20</v>
      </c>
      <c r="B11" s="18"/>
      <c r="C11" s="18">
        <v>66</v>
      </c>
      <c r="D11" s="18"/>
      <c r="E11" s="18">
        <v>3</v>
      </c>
      <c r="F11" s="18">
        <v>1</v>
      </c>
      <c r="G11" s="18">
        <v>11</v>
      </c>
      <c r="H11" s="18">
        <v>18</v>
      </c>
      <c r="I11" s="18">
        <v>63</v>
      </c>
      <c r="J11" s="18"/>
      <c r="K11" s="18"/>
      <c r="L11" s="18"/>
      <c r="M11" s="4">
        <f t="shared" si="1"/>
        <v>3445</v>
      </c>
      <c r="N11" s="4">
        <f>1250+500</f>
        <v>1750</v>
      </c>
      <c r="O11" s="5">
        <v>1058.48</v>
      </c>
      <c r="P11" s="5">
        <f>1000+500+512.5</f>
        <v>2012.5</v>
      </c>
      <c r="Q11" s="5">
        <f t="shared" si="0"/>
        <v>8265.98</v>
      </c>
    </row>
    <row r="12" spans="1:17" ht="15.75" thickBot="1" x14ac:dyDescent="0.25">
      <c r="A12" s="17" t="s">
        <v>21</v>
      </c>
      <c r="B12" s="18"/>
      <c r="C12" s="18">
        <v>27</v>
      </c>
      <c r="D12" s="18">
        <v>1</v>
      </c>
      <c r="E12" s="18"/>
      <c r="F12" s="18"/>
      <c r="G12" s="18"/>
      <c r="H12" s="18">
        <v>16</v>
      </c>
      <c r="I12" s="18">
        <v>64</v>
      </c>
      <c r="J12" s="19"/>
      <c r="K12" s="18">
        <v>4</v>
      </c>
      <c r="L12" s="18"/>
      <c r="M12" s="4">
        <f t="shared" si="1"/>
        <v>6930</v>
      </c>
      <c r="N12" s="4">
        <f>1700+1250+1000+2200</f>
        <v>6150</v>
      </c>
      <c r="O12" s="5"/>
      <c r="P12" s="5"/>
      <c r="Q12" s="5">
        <f t="shared" si="0"/>
        <v>13080</v>
      </c>
    </row>
    <row r="13" spans="1:17" ht="15.75" thickBot="1" x14ac:dyDescent="0.25">
      <c r="A13" s="17" t="s">
        <v>22</v>
      </c>
      <c r="B13" s="18"/>
      <c r="C13" s="18">
        <v>9</v>
      </c>
      <c r="D13" s="18"/>
      <c r="E13" s="18">
        <v>2</v>
      </c>
      <c r="F13" s="18"/>
      <c r="G13" s="18"/>
      <c r="H13" s="18">
        <v>1</v>
      </c>
      <c r="I13" s="18">
        <v>17</v>
      </c>
      <c r="J13" s="18"/>
      <c r="K13" s="18"/>
      <c r="L13" s="18"/>
      <c r="M13" s="4">
        <f t="shared" si="1"/>
        <v>1005</v>
      </c>
      <c r="N13" s="4"/>
      <c r="O13" s="5">
        <v>882.88</v>
      </c>
      <c r="P13" s="5">
        <f>1560+8125</f>
        <v>9685</v>
      </c>
      <c r="Q13" s="5">
        <f t="shared" si="0"/>
        <v>11572.880000000001</v>
      </c>
    </row>
    <row r="14" spans="1:17" ht="15.75" thickBot="1" x14ac:dyDescent="0.25">
      <c r="A14" s="2" t="s">
        <v>34</v>
      </c>
      <c r="B14" s="18"/>
      <c r="C14" s="18">
        <v>14</v>
      </c>
      <c r="D14" s="18">
        <v>2</v>
      </c>
      <c r="E14" s="18">
        <v>2</v>
      </c>
      <c r="F14" s="18"/>
      <c r="G14" s="18">
        <v>5</v>
      </c>
      <c r="H14" s="18"/>
      <c r="I14" s="18">
        <v>50</v>
      </c>
      <c r="J14" s="18"/>
      <c r="K14" s="19"/>
      <c r="L14" s="18"/>
      <c r="M14" s="4">
        <f t="shared" si="1"/>
        <v>1885</v>
      </c>
      <c r="N14" s="4">
        <f>1700+750+750+1800+1900</f>
        <v>6900</v>
      </c>
      <c r="O14" s="5">
        <v>2112.4499999999998</v>
      </c>
      <c r="P14" s="5">
        <f>5375.01+24500</f>
        <v>29875.010000000002</v>
      </c>
      <c r="Q14" s="5">
        <f t="shared" si="0"/>
        <v>40772.460000000006</v>
      </c>
    </row>
    <row r="15" spans="1:17" ht="15.75" thickBot="1" x14ac:dyDescent="0.25">
      <c r="A15" s="17" t="s">
        <v>35</v>
      </c>
      <c r="B15" s="18">
        <v>1</v>
      </c>
      <c r="C15" s="18">
        <v>71</v>
      </c>
      <c r="D15" s="18">
        <v>2</v>
      </c>
      <c r="E15" s="18">
        <v>2</v>
      </c>
      <c r="F15" s="18"/>
      <c r="G15" s="18">
        <v>8</v>
      </c>
      <c r="H15" s="18">
        <v>36</v>
      </c>
      <c r="I15" s="18">
        <v>78</v>
      </c>
      <c r="J15" s="18"/>
      <c r="K15" s="19"/>
      <c r="L15" s="18"/>
      <c r="M15" s="4">
        <f t="shared" si="1"/>
        <v>4745</v>
      </c>
      <c r="N15" s="16">
        <f>500+500</f>
        <v>1000</v>
      </c>
      <c r="O15" s="5">
        <v>9287.92</v>
      </c>
      <c r="P15" s="5">
        <f>750+1200</f>
        <v>1950</v>
      </c>
      <c r="Q15" s="5">
        <f t="shared" si="0"/>
        <v>16982.919999999998</v>
      </c>
    </row>
    <row r="16" spans="1:17" ht="15.75" thickBot="1" x14ac:dyDescent="0.25">
      <c r="A16" s="17" t="s">
        <v>36</v>
      </c>
      <c r="B16" s="18"/>
      <c r="C16" s="18">
        <v>2</v>
      </c>
      <c r="D16" s="18"/>
      <c r="E16" s="18">
        <v>1</v>
      </c>
      <c r="F16" s="18"/>
      <c r="G16" s="18"/>
      <c r="H16" s="18">
        <v>12</v>
      </c>
      <c r="I16" s="18">
        <v>7</v>
      </c>
      <c r="J16" s="18"/>
      <c r="K16" s="18"/>
      <c r="L16" s="18"/>
      <c r="M16" s="4">
        <f t="shared" si="1"/>
        <v>615</v>
      </c>
      <c r="N16" s="4">
        <f>2400+2400</f>
        <v>4800</v>
      </c>
      <c r="O16" s="5">
        <v>3944.55</v>
      </c>
      <c r="P16" s="5"/>
      <c r="Q16" s="5">
        <f t="shared" si="0"/>
        <v>9359.5499999999993</v>
      </c>
    </row>
    <row r="17" spans="1:17" ht="15.75" thickBot="1" x14ac:dyDescent="0.25">
      <c r="A17" s="17" t="s">
        <v>37</v>
      </c>
      <c r="B17" s="18">
        <v>1</v>
      </c>
      <c r="C17" s="18">
        <v>29</v>
      </c>
      <c r="D17" s="18">
        <v>3</v>
      </c>
      <c r="E17" s="18">
        <v>3</v>
      </c>
      <c r="F17" s="18">
        <v>1</v>
      </c>
      <c r="G17" s="18">
        <v>27</v>
      </c>
      <c r="H17" s="18">
        <v>15</v>
      </c>
      <c r="I17" s="18">
        <v>52</v>
      </c>
      <c r="J17" s="18">
        <v>1</v>
      </c>
      <c r="K17" s="18"/>
      <c r="L17" s="18">
        <v>5</v>
      </c>
      <c r="M17" s="4">
        <f t="shared" si="1"/>
        <v>8095</v>
      </c>
      <c r="N17" s="4">
        <f>1700+1500+300+2400</f>
        <v>5900</v>
      </c>
      <c r="O17" s="5">
        <v>4689.93</v>
      </c>
      <c r="P17" s="5"/>
      <c r="Q17" s="5">
        <f t="shared" si="0"/>
        <v>18684.93</v>
      </c>
    </row>
    <row r="18" spans="1:17" ht="15.75" thickBot="1" x14ac:dyDescent="0.25">
      <c r="A18" s="17" t="s">
        <v>23</v>
      </c>
      <c r="B18" s="18"/>
      <c r="C18" s="18">
        <v>18</v>
      </c>
      <c r="D18" s="18">
        <v>1</v>
      </c>
      <c r="E18" s="18"/>
      <c r="F18" s="18"/>
      <c r="G18" s="18">
        <v>12</v>
      </c>
      <c r="H18" s="18">
        <v>4</v>
      </c>
      <c r="I18" s="18">
        <v>24</v>
      </c>
      <c r="J18" s="18"/>
      <c r="K18" s="18"/>
      <c r="L18" s="18"/>
      <c r="M18" s="4">
        <f t="shared" si="1"/>
        <v>995</v>
      </c>
      <c r="N18" s="4">
        <f>1900</f>
        <v>1900</v>
      </c>
      <c r="O18" s="5">
        <v>15.63</v>
      </c>
      <c r="P18" s="5"/>
      <c r="Q18" s="5">
        <f t="shared" si="0"/>
        <v>2910.63</v>
      </c>
    </row>
    <row r="19" spans="1:17" ht="15.75" thickBot="1" x14ac:dyDescent="0.25">
      <c r="A19" s="17" t="s">
        <v>24</v>
      </c>
      <c r="B19" s="18"/>
      <c r="C19" s="18">
        <v>37</v>
      </c>
      <c r="D19" s="18">
        <v>2</v>
      </c>
      <c r="E19" s="18">
        <v>2</v>
      </c>
      <c r="F19" s="18"/>
      <c r="G19" s="18"/>
      <c r="H19" s="18"/>
      <c r="I19" s="18">
        <v>23</v>
      </c>
      <c r="J19" s="18"/>
      <c r="K19" s="18"/>
      <c r="L19" s="18"/>
      <c r="M19" s="4">
        <f t="shared" si="1"/>
        <v>1750</v>
      </c>
      <c r="N19" s="4">
        <f>750</f>
        <v>750</v>
      </c>
      <c r="O19" s="5">
        <v>3953.69</v>
      </c>
      <c r="P19" s="5">
        <f>8125</f>
        <v>8125</v>
      </c>
      <c r="Q19" s="5">
        <f t="shared" si="0"/>
        <v>14578.69</v>
      </c>
    </row>
    <row r="20" spans="1:17" ht="15.75" thickBot="1" x14ac:dyDescent="0.25">
      <c r="A20" s="17" t="s">
        <v>38</v>
      </c>
      <c r="B20" s="18"/>
      <c r="C20" s="18">
        <v>20</v>
      </c>
      <c r="D20" s="18"/>
      <c r="E20" s="18">
        <v>3</v>
      </c>
      <c r="F20" s="18">
        <v>1</v>
      </c>
      <c r="G20" s="18"/>
      <c r="H20" s="18">
        <v>6</v>
      </c>
      <c r="I20" s="18">
        <v>38</v>
      </c>
      <c r="J20" s="18">
        <v>1</v>
      </c>
      <c r="K20" s="18"/>
      <c r="L20" s="18">
        <v>1</v>
      </c>
      <c r="M20" s="4">
        <f t="shared" si="1"/>
        <v>3835</v>
      </c>
      <c r="N20" s="4">
        <f>1700+1700+2100+1800+1900</f>
        <v>9200</v>
      </c>
      <c r="O20" s="5">
        <v>2274.64</v>
      </c>
      <c r="P20" s="5">
        <f>750+1000</f>
        <v>1750</v>
      </c>
      <c r="Q20" s="5">
        <f t="shared" si="0"/>
        <v>17059.64</v>
      </c>
    </row>
    <row r="21" spans="1:17" ht="15.75" thickBot="1" x14ac:dyDescent="0.25">
      <c r="A21" s="17" t="s">
        <v>39</v>
      </c>
      <c r="B21" s="18"/>
      <c r="C21" s="18">
        <v>23</v>
      </c>
      <c r="D21" s="18">
        <v>2</v>
      </c>
      <c r="E21" s="18">
        <v>1</v>
      </c>
      <c r="F21" s="18"/>
      <c r="G21" s="18">
        <v>1</v>
      </c>
      <c r="H21" s="18"/>
      <c r="I21" s="18">
        <v>25</v>
      </c>
      <c r="J21" s="18"/>
      <c r="K21" s="18"/>
      <c r="L21" s="18">
        <v>1</v>
      </c>
      <c r="M21" s="4">
        <f t="shared" si="1"/>
        <v>1785</v>
      </c>
      <c r="N21" s="4">
        <f>750</f>
        <v>750</v>
      </c>
      <c r="O21" s="5">
        <v>3468.91</v>
      </c>
      <c r="P21" s="5">
        <f>5367.23</f>
        <v>5367.23</v>
      </c>
      <c r="Q21" s="5">
        <f t="shared" si="0"/>
        <v>11371.14</v>
      </c>
    </row>
    <row r="22" spans="1:17" ht="15.75" thickBot="1" x14ac:dyDescent="0.25">
      <c r="A22" s="17" t="s">
        <v>40</v>
      </c>
      <c r="B22" s="18">
        <v>2</v>
      </c>
      <c r="C22" s="18">
        <v>19</v>
      </c>
      <c r="D22" s="18"/>
      <c r="E22" s="18">
        <v>2</v>
      </c>
      <c r="F22" s="18"/>
      <c r="G22" s="18"/>
      <c r="H22" s="18">
        <v>3</v>
      </c>
      <c r="I22" s="18">
        <v>13</v>
      </c>
      <c r="J22" s="18"/>
      <c r="K22" s="18"/>
      <c r="L22" s="18">
        <v>1</v>
      </c>
      <c r="M22" s="4">
        <f t="shared" si="1"/>
        <v>3625</v>
      </c>
      <c r="N22" s="4">
        <f>2400+2200+2200+1800</f>
        <v>8600</v>
      </c>
      <c r="O22" s="5">
        <v>9476.24</v>
      </c>
      <c r="P22" s="5">
        <f>450</f>
        <v>450</v>
      </c>
      <c r="Q22" s="5">
        <f t="shared" si="0"/>
        <v>22151.239999999998</v>
      </c>
    </row>
    <row r="23" spans="1:17" ht="15.75" thickBot="1" x14ac:dyDescent="0.25">
      <c r="A23" s="17" t="s">
        <v>41</v>
      </c>
      <c r="B23" s="18"/>
      <c r="C23" s="18">
        <v>12</v>
      </c>
      <c r="D23" s="18"/>
      <c r="E23" s="18"/>
      <c r="F23" s="18"/>
      <c r="G23" s="18"/>
      <c r="H23" s="18"/>
      <c r="I23" s="18">
        <v>14</v>
      </c>
      <c r="J23" s="18"/>
      <c r="K23" s="18"/>
      <c r="L23" s="18"/>
      <c r="M23" s="4">
        <f t="shared" si="1"/>
        <v>390</v>
      </c>
      <c r="N23" s="4"/>
      <c r="O23" s="5">
        <v>2626.07</v>
      </c>
      <c r="P23" s="5">
        <f>26000</f>
        <v>26000</v>
      </c>
      <c r="Q23" s="5">
        <f t="shared" si="0"/>
        <v>29016.07</v>
      </c>
    </row>
    <row r="24" spans="1:17" ht="15.75" thickBot="1" x14ac:dyDescent="0.25">
      <c r="A24" s="17" t="s">
        <v>25</v>
      </c>
      <c r="B24" s="18"/>
      <c r="C24" s="18"/>
      <c r="D24" s="18"/>
      <c r="E24" s="18"/>
      <c r="F24" s="18"/>
      <c r="G24" s="18"/>
      <c r="H24" s="18">
        <v>8</v>
      </c>
      <c r="I24" s="18">
        <v>7</v>
      </c>
      <c r="J24" s="18"/>
      <c r="K24" s="19">
        <v>14</v>
      </c>
      <c r="L24" s="18"/>
      <c r="M24" s="4">
        <f t="shared" si="1"/>
        <v>18425</v>
      </c>
      <c r="N24" s="4"/>
      <c r="O24" s="5"/>
      <c r="P24" s="5"/>
      <c r="Q24" s="5">
        <f t="shared" si="0"/>
        <v>18425</v>
      </c>
    </row>
    <row r="25" spans="1:17" ht="15.75" thickBot="1" x14ac:dyDescent="0.25">
      <c r="A25" s="17" t="s">
        <v>26</v>
      </c>
      <c r="B25" s="18"/>
      <c r="C25" s="18">
        <v>39</v>
      </c>
      <c r="D25" s="18"/>
      <c r="E25" s="18"/>
      <c r="F25" s="18"/>
      <c r="G25" s="18">
        <v>8</v>
      </c>
      <c r="H25" s="18">
        <v>4</v>
      </c>
      <c r="I25" s="18">
        <v>16</v>
      </c>
      <c r="J25" s="18"/>
      <c r="K25" s="18"/>
      <c r="L25" s="18"/>
      <c r="M25" s="4">
        <f t="shared" si="1"/>
        <v>1005</v>
      </c>
      <c r="N25" s="4">
        <f>1250+1250+1800</f>
        <v>4300</v>
      </c>
      <c r="O25" s="5">
        <v>2838.24</v>
      </c>
      <c r="P25" s="5">
        <f>1000</f>
        <v>1000</v>
      </c>
      <c r="Q25" s="5">
        <f t="shared" si="0"/>
        <v>9143.24</v>
      </c>
    </row>
    <row r="26" spans="1:17" ht="15.75" thickBot="1" x14ac:dyDescent="0.25">
      <c r="A26" s="17" t="s">
        <v>27</v>
      </c>
      <c r="B26" s="18"/>
      <c r="C26" s="18">
        <v>4</v>
      </c>
      <c r="D26" s="18"/>
      <c r="E26" s="18"/>
      <c r="F26" s="18"/>
      <c r="G26" s="18"/>
      <c r="H26" s="18">
        <v>8</v>
      </c>
      <c r="I26" s="18">
        <v>7</v>
      </c>
      <c r="J26" s="18"/>
      <c r="K26" s="18"/>
      <c r="L26" s="18">
        <v>1</v>
      </c>
      <c r="M26" s="4">
        <f t="shared" si="1"/>
        <v>785</v>
      </c>
      <c r="N26" s="4">
        <f>300</f>
        <v>300</v>
      </c>
      <c r="O26" s="5">
        <v>1134.9100000000001</v>
      </c>
      <c r="P26" s="5">
        <f>8125</f>
        <v>8125</v>
      </c>
      <c r="Q26" s="5">
        <f t="shared" si="0"/>
        <v>10344.91</v>
      </c>
    </row>
    <row r="27" spans="1:17" ht="15.75" thickBot="1" x14ac:dyDescent="0.25">
      <c r="A27" s="17" t="s">
        <v>42</v>
      </c>
      <c r="B27" s="20"/>
      <c r="C27" s="20">
        <v>1</v>
      </c>
      <c r="D27" s="20"/>
      <c r="E27" s="20"/>
      <c r="F27" s="20"/>
      <c r="G27" s="20"/>
      <c r="H27" s="20"/>
      <c r="I27" s="20"/>
      <c r="J27" s="20"/>
      <c r="K27" s="20"/>
      <c r="L27" s="20"/>
      <c r="M27" s="4">
        <f t="shared" si="1"/>
        <v>15</v>
      </c>
      <c r="N27" s="21"/>
      <c r="O27" s="22">
        <v>1302.75</v>
      </c>
      <c r="P27" s="22">
        <f>1500+15000</f>
        <v>16500</v>
      </c>
      <c r="Q27" s="22">
        <f t="shared" si="0"/>
        <v>17817.75</v>
      </c>
    </row>
    <row r="28" spans="1:17" ht="15.75" thickBot="1" x14ac:dyDescent="0.25">
      <c r="A28" s="17" t="s">
        <v>28</v>
      </c>
      <c r="B28" s="18"/>
      <c r="C28" s="18">
        <v>4</v>
      </c>
      <c r="D28" s="18">
        <v>2</v>
      </c>
      <c r="E28" s="18"/>
      <c r="F28" s="18"/>
      <c r="G28" s="18"/>
      <c r="H28" s="18">
        <v>11</v>
      </c>
      <c r="I28" s="18">
        <v>17</v>
      </c>
      <c r="J28" s="18"/>
      <c r="K28" s="18"/>
      <c r="L28" s="18"/>
      <c r="M28" s="4">
        <f t="shared" si="1"/>
        <v>730</v>
      </c>
      <c r="N28" s="4">
        <f>1250</f>
        <v>1250</v>
      </c>
      <c r="O28" s="5">
        <v>1734.15</v>
      </c>
      <c r="P28" s="5"/>
      <c r="Q28" s="5">
        <f t="shared" si="0"/>
        <v>3714.15</v>
      </c>
    </row>
    <row r="29" spans="1:17" ht="15.75" thickBot="1" x14ac:dyDescent="0.25">
      <c r="A29" s="2"/>
      <c r="B29" s="12"/>
      <c r="C29" s="12"/>
      <c r="D29" s="12"/>
      <c r="E29" s="12"/>
      <c r="F29" s="12"/>
      <c r="G29" s="13"/>
      <c r="H29" s="13"/>
      <c r="I29" s="12"/>
      <c r="J29" s="12"/>
      <c r="K29" s="12"/>
      <c r="L29" s="12"/>
      <c r="M29" s="4"/>
      <c r="N29" s="4"/>
      <c r="O29" s="5"/>
      <c r="P29" s="5"/>
      <c r="Q29" s="5"/>
    </row>
    <row r="30" spans="1:17" ht="15.75" thickBot="1" x14ac:dyDescent="0.25">
      <c r="A30" s="2" t="s">
        <v>29</v>
      </c>
      <c r="B30" s="6">
        <f t="shared" ref="B30:Q30" si="2">SUM(B5:B29)</f>
        <v>7</v>
      </c>
      <c r="C30" s="6">
        <f t="shared" si="2"/>
        <v>550</v>
      </c>
      <c r="D30" s="6">
        <f t="shared" si="2"/>
        <v>25</v>
      </c>
      <c r="E30" s="6">
        <f t="shared" si="2"/>
        <v>37</v>
      </c>
      <c r="F30" s="6">
        <f t="shared" si="2"/>
        <v>5</v>
      </c>
      <c r="G30" s="6">
        <f t="shared" si="2"/>
        <v>95</v>
      </c>
      <c r="H30" s="6">
        <f t="shared" si="2"/>
        <v>183</v>
      </c>
      <c r="I30" s="6">
        <f t="shared" si="2"/>
        <v>663</v>
      </c>
      <c r="J30" s="6">
        <f t="shared" si="2"/>
        <v>3</v>
      </c>
      <c r="K30" s="6">
        <f t="shared" si="2"/>
        <v>18</v>
      </c>
      <c r="L30" s="6">
        <f t="shared" si="2"/>
        <v>17</v>
      </c>
      <c r="M30" s="4">
        <f t="shared" si="1"/>
        <v>80265</v>
      </c>
      <c r="N30" s="7">
        <f t="shared" si="2"/>
        <v>64250</v>
      </c>
      <c r="O30" s="7">
        <f t="shared" si="2"/>
        <v>72884.12000000001</v>
      </c>
      <c r="P30" s="7">
        <f t="shared" si="2"/>
        <v>341026.11</v>
      </c>
      <c r="Q30" s="7">
        <f t="shared" si="2"/>
        <v>558425.2300000001</v>
      </c>
    </row>
    <row r="33" spans="8:8" ht="15" x14ac:dyDescent="0.2">
      <c r="H33" s="1"/>
    </row>
    <row r="35" spans="8:8" ht="15" x14ac:dyDescent="0.2">
      <c r="H35" s="1"/>
    </row>
  </sheetData>
  <mergeCells count="1">
    <mergeCell ref="A1:Q1"/>
  </mergeCells>
  <phoneticPr fontId="4" type="noConversion"/>
  <printOptions gridLines="1"/>
  <pageMargins left="0.37" right="0.39" top="1" bottom="1" header="0.5" footer="0.5"/>
  <pageSetup paperSize="5" scale="97" orientation="landscape" r:id="rId1"/>
  <headerFooter alignWithMargins="0"/>
  <ignoredErrors>
    <ignoredError sqref="K30:L30 G30:I30 B30:D30 J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4-H Office</dc:creator>
  <cp:lastModifiedBy>Steven K. Mack</cp:lastModifiedBy>
  <cp:lastPrinted>2023-03-02T18:13:18Z</cp:lastPrinted>
  <dcterms:created xsi:type="dcterms:W3CDTF">2006-01-06T20:50:03Z</dcterms:created>
  <dcterms:modified xsi:type="dcterms:W3CDTF">2023-03-02T18:13:20Z</dcterms:modified>
</cp:coreProperties>
</file>